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2165" windowHeight="9120" activeTab="0"/>
  </bookViews>
  <sheets>
    <sheet name="Sheet1" sheetId="1" r:id="rId1"/>
    <sheet name="Sheet2" sheetId="2" r:id="rId2"/>
    <sheet name="Sheet3" sheetId="3" r:id="rId3"/>
  </sheets>
  <definedNames>
    <definedName name="frequency">'Sheet1'!$B$39</definedName>
    <definedName name="gamma1">'Sheet1'!$D$10</definedName>
    <definedName name="gamma2">'Sheet1'!$F$10</definedName>
    <definedName name="lightspeed">'Sheet1'!$A$2</definedName>
    <definedName name="t">'Sheet1'!$B$15</definedName>
    <definedName name="tprime">'Sheet1'!$E$23</definedName>
    <definedName name="u_sub_x">'Sheet1'!$B$32</definedName>
    <definedName name="u_sub_y">'Sheet1'!$B$33</definedName>
    <definedName name="u_sub_z">'Sheet1'!$B$34</definedName>
    <definedName name="vel1">'Sheet1'!$D$8</definedName>
    <definedName name="vel2">'Sheet1'!$F$8</definedName>
    <definedName name="wavelength">'Sheet1'!$B$44</definedName>
    <definedName name="x">'Sheet1'!$B$12</definedName>
    <definedName name="xprime">'Sheet1'!$E$20</definedName>
    <definedName name="y">'Sheet1'!$B$13</definedName>
    <definedName name="yprime">'Sheet1'!$E$21</definedName>
    <definedName name="z">'Sheet1'!$B$14</definedName>
    <definedName name="zprime">'Sheet1'!$E$22</definedName>
  </definedNames>
  <calcPr fullCalcOnLoad="1"/>
</workbook>
</file>

<file path=xl/sharedStrings.xml><?xml version="1.0" encoding="utf-8"?>
<sst xmlns="http://schemas.openxmlformats.org/spreadsheetml/2006/main" count="82" uniqueCount="66">
  <si>
    <t>v (m/s)</t>
  </si>
  <si>
    <t>x</t>
  </si>
  <si>
    <t>y</t>
  </si>
  <si>
    <t>z</t>
  </si>
  <si>
    <t>t</t>
  </si>
  <si>
    <t>x'</t>
  </si>
  <si>
    <t>y'</t>
  </si>
  <si>
    <t>z'</t>
  </si>
  <si>
    <t>t'</t>
  </si>
  <si>
    <t>distance from 000</t>
  </si>
  <si>
    <t>proper length</t>
  </si>
  <si>
    <t>proper time</t>
  </si>
  <si>
    <t>contracted length</t>
  </si>
  <si>
    <t>dilated time</t>
  </si>
  <si>
    <t>desired gamma</t>
  </si>
  <si>
    <t>corresponding v/c</t>
  </si>
  <si>
    <t>gamma1</t>
  </si>
  <si>
    <t>gamma2</t>
  </si>
  <si>
    <t>receding f1</t>
  </si>
  <si>
    <t>approach f1</t>
  </si>
  <si>
    <t>receding f2</t>
  </si>
  <si>
    <t>approach f2</t>
  </si>
  <si>
    <t>fractional vel of S', v/c</t>
  </si>
  <si>
    <t>fractional vel of S'', v/c</t>
  </si>
  <si>
    <t>theta</t>
  </si>
  <si>
    <t>VELOCITY TRANSFORMS</t>
  </si>
  <si>
    <t>LORENTZ TRANSFORMATIONS</t>
  </si>
  <si>
    <t>u sub x (m/s)</t>
  </si>
  <si>
    <t>u sub y (m/s)</t>
  </si>
  <si>
    <t>usub z (m/s)</t>
  </si>
  <si>
    <t>speed (m/s)</t>
  </si>
  <si>
    <t>speed/c</t>
  </si>
  <si>
    <t>(transformed u x)/c</t>
  </si>
  <si>
    <t>(transformed u y)/c</t>
  </si>
  <si>
    <t>(transformed u z)/c</t>
  </si>
  <si>
    <t>receding lambda1</t>
  </si>
  <si>
    <t>approach lambda1</t>
  </si>
  <si>
    <t>receding lambda2</t>
  </si>
  <si>
    <t>approach lambda2</t>
  </si>
  <si>
    <t>DOPPLER EFFECT FOR LIGHT (WAVELENGTH)</t>
  </si>
  <si>
    <t>DOPPLER EFFECT FOR LIGHT (FREQUENCY)</t>
  </si>
  <si>
    <t>transverse Doppler f</t>
  </si>
  <si>
    <t>transverse Doppler lambda</t>
  </si>
  <si>
    <t>rest mass (kg)</t>
  </si>
  <si>
    <t>rest mass (MeV)</t>
  </si>
  <si>
    <t>rest energy (J)</t>
  </si>
  <si>
    <t>rest energy (MeV)</t>
  </si>
  <si>
    <t>KE (J)</t>
  </si>
  <si>
    <t>KE (MeV)</t>
  </si>
  <si>
    <t>momentum (kg m/s)</t>
  </si>
  <si>
    <t>momentum (MeV/c)</t>
  </si>
  <si>
    <t>total E (J)</t>
  </si>
  <si>
    <t>total E (MeV)</t>
  </si>
  <si>
    <t>c (m/s)</t>
  </si>
  <si>
    <t>wavelength (m)</t>
  </si>
  <si>
    <t>theta (degrees)</t>
  </si>
  <si>
    <t>frequency (Hz)</t>
  </si>
  <si>
    <t>x (meters)</t>
  </si>
  <si>
    <t>t (seconds)</t>
  </si>
  <si>
    <t>distance from 000 (meters)</t>
  </si>
  <si>
    <t>UNPRIMED TO PRIMED COORDINATES</t>
  </si>
  <si>
    <t>PRIMED TO UNPRIMED COORDINATES</t>
  </si>
  <si>
    <t>x''</t>
  </si>
  <si>
    <t>y''</t>
  </si>
  <si>
    <t>z''</t>
  </si>
  <si>
    <t>t''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</si>
</sst>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E+00"/>
    <numFmt numFmtId="166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4" xfId="0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14" xfId="0" applyNumberFormat="1" applyBorder="1" applyAlignment="1">
      <alignment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wrapText="1"/>
    </xf>
    <xf numFmtId="0" fontId="0" fillId="0" borderId="15" xfId="0" applyBorder="1" applyAlignment="1">
      <alignment wrapText="1"/>
    </xf>
    <xf numFmtId="164" fontId="0" fillId="0" borderId="16" xfId="0" applyNumberFormat="1" applyBorder="1" applyAlignment="1">
      <alignment wrapText="1"/>
    </xf>
    <xf numFmtId="164" fontId="0" fillId="0" borderId="16" xfId="0" applyNumberForma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64" fontId="0" fillId="0" borderId="11" xfId="0" applyNumberFormat="1" applyFill="1" applyBorder="1" applyAlignment="1">
      <alignment wrapText="1"/>
    </xf>
    <xf numFmtId="164" fontId="0" fillId="0" borderId="11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164" fontId="0" fillId="0" borderId="17" xfId="0" applyNumberFormat="1" applyBorder="1" applyAlignment="1">
      <alignment wrapText="1"/>
    </xf>
    <xf numFmtId="164" fontId="0" fillId="0" borderId="0" xfId="0" applyNumberFormat="1" applyFill="1" applyAlignment="1">
      <alignment wrapText="1"/>
    </xf>
    <xf numFmtId="164" fontId="0" fillId="0" borderId="0" xfId="0" applyNumberFormat="1" applyAlignment="1">
      <alignment wrapText="1"/>
    </xf>
    <xf numFmtId="0" fontId="0" fillId="0" borderId="16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65" fontId="0" fillId="0" borderId="0" xfId="0" applyNumberFormat="1" applyBorder="1" applyAlignment="1">
      <alignment wrapText="1"/>
    </xf>
    <xf numFmtId="165" fontId="0" fillId="0" borderId="16" xfId="0" applyNumberFormat="1" applyBorder="1" applyAlignment="1">
      <alignment wrapText="1"/>
    </xf>
    <xf numFmtId="165" fontId="0" fillId="0" borderId="0" xfId="0" applyNumberFormat="1" applyFill="1" applyBorder="1" applyAlignment="1">
      <alignment wrapText="1"/>
    </xf>
    <xf numFmtId="165" fontId="0" fillId="0" borderId="11" xfId="0" applyNumberFormat="1" applyFill="1" applyBorder="1" applyAlignment="1">
      <alignment wrapText="1"/>
    </xf>
    <xf numFmtId="165" fontId="0" fillId="0" borderId="11" xfId="0" applyNumberFormat="1" applyBorder="1" applyAlignment="1">
      <alignment wrapText="1"/>
    </xf>
    <xf numFmtId="165" fontId="0" fillId="0" borderId="12" xfId="0" applyNumberFormat="1" applyBorder="1" applyAlignment="1">
      <alignment wrapText="1"/>
    </xf>
    <xf numFmtId="165" fontId="0" fillId="0" borderId="14" xfId="0" applyNumberFormat="1" applyBorder="1" applyAlignment="1">
      <alignment wrapText="1"/>
    </xf>
    <xf numFmtId="0" fontId="0" fillId="33" borderId="0" xfId="0" applyFill="1" applyAlignment="1" applyProtection="1">
      <alignment wrapText="1"/>
      <protection locked="0"/>
    </xf>
    <xf numFmtId="164" fontId="0" fillId="33" borderId="0" xfId="0" applyNumberForma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164" fontId="0" fillId="33" borderId="11" xfId="0" applyNumberFormat="1" applyFill="1" applyBorder="1" applyAlignment="1" applyProtection="1">
      <alignment wrapText="1"/>
      <protection locked="0"/>
    </xf>
    <xf numFmtId="164" fontId="0" fillId="33" borderId="16" xfId="0" applyNumberFormat="1" applyFill="1" applyBorder="1" applyAlignment="1" applyProtection="1">
      <alignment wrapText="1"/>
      <protection locked="0"/>
    </xf>
    <xf numFmtId="2" fontId="0" fillId="33" borderId="0" xfId="0" applyNumberFormat="1" applyFill="1" applyBorder="1" applyAlignment="1" applyProtection="1">
      <alignment wrapText="1"/>
      <protection locked="0"/>
    </xf>
    <xf numFmtId="165" fontId="0" fillId="33" borderId="0" xfId="0" applyNumberFormat="1" applyFill="1" applyBorder="1" applyAlignment="1" applyProtection="1">
      <alignment wrapText="1"/>
      <protection locked="0"/>
    </xf>
    <xf numFmtId="165" fontId="0" fillId="33" borderId="16" xfId="0" applyNumberFormat="1" applyFill="1" applyBorder="1" applyAlignment="1" applyProtection="1">
      <alignment wrapText="1"/>
      <protection locked="0"/>
    </xf>
    <xf numFmtId="11" fontId="0" fillId="33" borderId="0" xfId="0" applyNumberFormat="1" applyFill="1" applyBorder="1" applyAlignment="1" applyProtection="1">
      <alignment wrapText="1"/>
      <protection locked="0"/>
    </xf>
    <xf numFmtId="166" fontId="0" fillId="33" borderId="15" xfId="0" applyNumberFormat="1" applyFill="1" applyBorder="1" applyAlignment="1" applyProtection="1">
      <alignment wrapText="1"/>
      <protection locked="0"/>
    </xf>
    <xf numFmtId="11" fontId="0" fillId="33" borderId="11" xfId="0" applyNumberFormat="1" applyFill="1" applyBorder="1" applyAlignment="1" applyProtection="1">
      <alignment wrapText="1"/>
      <protection locked="0"/>
    </xf>
    <xf numFmtId="2" fontId="0" fillId="33" borderId="16" xfId="0" applyNumberFormat="1" applyFill="1" applyBorder="1" applyAlignment="1" applyProtection="1">
      <alignment wrapText="1"/>
      <protection locked="0"/>
    </xf>
    <xf numFmtId="0" fontId="0" fillId="0" borderId="10" xfId="0" applyBorder="1" applyAlignment="1">
      <alignment vertical="distributed" wrapText="1"/>
    </xf>
    <xf numFmtId="165" fontId="0" fillId="0" borderId="17" xfId="0" applyNumberForma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66675</xdr:rowOff>
    </xdr:from>
    <xdr:to>
      <xdr:col>6</xdr:col>
      <xdr:colOff>314325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09675" y="66675"/>
          <a:ext cx="5838825" cy="3810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numbers corresponding to your problem in the yellow cells. Variables do not need to be entered.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Written by Rich Louie, PLU, 2004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115" zoomScaleNormal="115" zoomScalePageLayoutView="0" workbookViewId="0" topLeftCell="A37">
      <selection activeCell="D7" sqref="D7"/>
    </sheetView>
  </sheetViews>
  <sheetFormatPr defaultColWidth="8.8515625" defaultRowHeight="12.75"/>
  <cols>
    <col min="1" max="1" width="16.140625" style="1" customWidth="1"/>
    <col min="2" max="2" width="23.57421875" style="1" customWidth="1"/>
    <col min="3" max="3" width="4.7109375" style="2" customWidth="1"/>
    <col min="4" max="4" width="19.421875" style="1" customWidth="1"/>
    <col min="5" max="5" width="18.00390625" style="1" customWidth="1"/>
    <col min="6" max="6" width="19.140625" style="1" customWidth="1"/>
    <col min="7" max="7" width="12.421875" style="1" customWidth="1"/>
    <col min="8" max="8" width="14.8515625" style="1" customWidth="1"/>
    <col min="9" max="16384" width="8.8515625" style="1" customWidth="1"/>
  </cols>
  <sheetData>
    <row r="1" ht="12.75">
      <c r="A1" s="1" t="s">
        <v>53</v>
      </c>
    </row>
    <row r="2" ht="12.75">
      <c r="A2" s="36">
        <v>299792458</v>
      </c>
    </row>
    <row r="3" ht="13.5" thickBot="1"/>
    <row r="4" spans="1:7" ht="12.75">
      <c r="A4" s="27" t="s">
        <v>26</v>
      </c>
      <c r="B4" s="4"/>
      <c r="C4" s="5"/>
      <c r="D4" s="4"/>
      <c r="E4" s="4"/>
      <c r="F4" s="4"/>
      <c r="G4" s="6"/>
    </row>
    <row r="5" spans="1:7" ht="25.5">
      <c r="A5" s="7"/>
      <c r="B5" s="8"/>
      <c r="C5" s="9"/>
      <c r="D5" s="8" t="s">
        <v>22</v>
      </c>
      <c r="E5" s="8"/>
      <c r="F5" s="8" t="s">
        <v>23</v>
      </c>
      <c r="G5" s="10"/>
    </row>
    <row r="6" spans="1:7" ht="12.75">
      <c r="A6" s="7"/>
      <c r="B6" s="8"/>
      <c r="C6" s="9"/>
      <c r="D6" s="38">
        <v>0.19</v>
      </c>
      <c r="E6" s="8"/>
      <c r="F6" s="38">
        <v>0.75</v>
      </c>
      <c r="G6" s="10"/>
    </row>
    <row r="7" spans="1:7" ht="12.75">
      <c r="A7" s="7"/>
      <c r="B7" s="8"/>
      <c r="C7" s="9"/>
      <c r="D7" s="8" t="s">
        <v>0</v>
      </c>
      <c r="E7" s="8"/>
      <c r="F7" s="8" t="s">
        <v>0</v>
      </c>
      <c r="G7" s="10"/>
    </row>
    <row r="8" spans="1:7" ht="12.75">
      <c r="A8" s="7"/>
      <c r="B8" s="8"/>
      <c r="C8" s="9"/>
      <c r="D8" s="11">
        <f>D6*lightspeed</f>
        <v>56960567.02</v>
      </c>
      <c r="E8" s="8"/>
      <c r="F8" s="11">
        <f>F6*lightspeed</f>
        <v>224844343.5</v>
      </c>
      <c r="G8" s="10"/>
    </row>
    <row r="9" spans="1:7" ht="12.75">
      <c r="A9" s="7"/>
      <c r="B9" s="8"/>
      <c r="C9" s="9"/>
      <c r="D9" s="8" t="s">
        <v>16</v>
      </c>
      <c r="E9" s="11"/>
      <c r="F9" s="8" t="s">
        <v>17</v>
      </c>
      <c r="G9" s="12"/>
    </row>
    <row r="10" spans="1:7" ht="13.5" thickBot="1">
      <c r="A10" s="7"/>
      <c r="B10" s="8"/>
      <c r="C10" s="9"/>
      <c r="D10" s="29">
        <f>1/SQRT(1-D6^2)</f>
        <v>1.0185538855869014</v>
      </c>
      <c r="E10" s="11"/>
      <c r="F10" s="29">
        <f>1/SQRT(1-F6^2)</f>
        <v>1.5118578920369088</v>
      </c>
      <c r="G10" s="12"/>
    </row>
    <row r="11" spans="1:7" ht="38.25">
      <c r="A11" s="48" t="s">
        <v>60</v>
      </c>
      <c r="B11" s="4"/>
      <c r="C11" s="5"/>
      <c r="D11" s="4"/>
      <c r="E11" s="4"/>
      <c r="F11" s="4"/>
      <c r="G11" s="6"/>
    </row>
    <row r="12" spans="1:7" ht="12.75">
      <c r="A12" s="7" t="s">
        <v>57</v>
      </c>
      <c r="B12" s="37">
        <v>847</v>
      </c>
      <c r="C12" s="13"/>
      <c r="D12" s="8" t="s">
        <v>5</v>
      </c>
      <c r="E12" s="29">
        <f>gamma1*(x-vel1*t)</f>
        <v>-110232210.32542172</v>
      </c>
      <c r="F12" s="8" t="s">
        <v>62</v>
      </c>
      <c r="G12" s="12">
        <f>gamma2*(x-vel2*t)</f>
        <v>-645870840.3369974</v>
      </c>
    </row>
    <row r="13" spans="1:7" ht="12.75">
      <c r="A13" s="7" t="s">
        <v>2</v>
      </c>
      <c r="B13" s="37">
        <v>0</v>
      </c>
      <c r="C13" s="13"/>
      <c r="D13" s="8" t="s">
        <v>6</v>
      </c>
      <c r="E13" s="29">
        <f>y</f>
        <v>0</v>
      </c>
      <c r="F13" s="8" t="s">
        <v>63</v>
      </c>
      <c r="G13" s="12">
        <f>y</f>
        <v>0</v>
      </c>
    </row>
    <row r="14" spans="1:7" ht="12.75">
      <c r="A14" s="7" t="s">
        <v>3</v>
      </c>
      <c r="B14" s="37">
        <v>0</v>
      </c>
      <c r="C14" s="13"/>
      <c r="D14" s="8" t="s">
        <v>7</v>
      </c>
      <c r="E14" s="29">
        <f>z</f>
        <v>0</v>
      </c>
      <c r="F14" s="8" t="s">
        <v>64</v>
      </c>
      <c r="G14" s="12">
        <f>z</f>
        <v>0</v>
      </c>
    </row>
    <row r="15" spans="1:7" ht="12.75">
      <c r="A15" s="7" t="s">
        <v>58</v>
      </c>
      <c r="B15" s="37">
        <v>1.9</v>
      </c>
      <c r="C15" s="13"/>
      <c r="D15" s="8" t="s">
        <v>8</v>
      </c>
      <c r="E15" s="29">
        <f>gamma1*(t-vel1*x/lightspeed^2)</f>
        <v>1.9352518358506012</v>
      </c>
      <c r="F15" s="8" t="s">
        <v>65</v>
      </c>
      <c r="G15" s="12">
        <f>gamma2*(t-vel2*x/lightspeed^2)</f>
        <v>2.8725267912947854</v>
      </c>
    </row>
    <row r="16" spans="1:7" ht="25.5">
      <c r="A16" s="7" t="s">
        <v>59</v>
      </c>
      <c r="B16" s="8"/>
      <c r="C16" s="9"/>
      <c r="D16" s="8" t="s">
        <v>9</v>
      </c>
      <c r="E16" s="8"/>
      <c r="F16" s="8" t="s">
        <v>9</v>
      </c>
      <c r="G16" s="10"/>
    </row>
    <row r="17" spans="1:7" ht="13.5" thickBot="1">
      <c r="A17" s="15"/>
      <c r="B17" s="30">
        <f>SQRT(x^2+y^2+z^2)</f>
        <v>847</v>
      </c>
      <c r="C17" s="17"/>
      <c r="D17" s="18"/>
      <c r="E17" s="16">
        <f>SQRT(E12^2+E13^2+E14^2)</f>
        <v>110232210.32542172</v>
      </c>
      <c r="F17" s="18"/>
      <c r="G17" s="23">
        <f>SQRT(G12^2+G13^2+G14^2)</f>
        <v>645870840.3369974</v>
      </c>
    </row>
    <row r="18" spans="2:7" s="8" customFormat="1" ht="13.5" thickBot="1">
      <c r="B18" s="11"/>
      <c r="C18" s="14"/>
      <c r="E18" s="11"/>
      <c r="G18" s="11"/>
    </row>
    <row r="19" spans="1:7" ht="38.25">
      <c r="A19" s="48" t="s">
        <v>61</v>
      </c>
      <c r="B19" s="4"/>
      <c r="C19" s="5"/>
      <c r="D19" s="4"/>
      <c r="E19" s="4"/>
      <c r="F19" s="4"/>
      <c r="G19" s="6"/>
    </row>
    <row r="20" spans="1:7" ht="12.75">
      <c r="A20" s="7" t="s">
        <v>1</v>
      </c>
      <c r="B20" s="11">
        <f>gamma1*(xprime+vel1*tprime)</f>
        <v>-198.45645635710676</v>
      </c>
      <c r="C20" s="11"/>
      <c r="D20" s="8" t="s">
        <v>5</v>
      </c>
      <c r="E20" s="37">
        <v>-328.3</v>
      </c>
      <c r="F20" s="8"/>
      <c r="G20" s="10"/>
    </row>
    <row r="21" spans="1:7" ht="12.75">
      <c r="A21" s="7" t="s">
        <v>2</v>
      </c>
      <c r="B21" s="11">
        <f>yprime</f>
        <v>0</v>
      </c>
      <c r="C21" s="11"/>
      <c r="D21" s="8" t="s">
        <v>6</v>
      </c>
      <c r="E21" s="37">
        <v>0</v>
      </c>
      <c r="F21" s="8"/>
      <c r="G21" s="10"/>
    </row>
    <row r="22" spans="1:7" ht="12.75">
      <c r="A22" s="7" t="s">
        <v>3</v>
      </c>
      <c r="B22" s="11">
        <f>zprime</f>
        <v>0</v>
      </c>
      <c r="C22" s="11"/>
      <c r="D22" s="8" t="s">
        <v>7</v>
      </c>
      <c r="E22" s="37">
        <v>0</v>
      </c>
      <c r="F22" s="8"/>
      <c r="G22" s="10"/>
    </row>
    <row r="23" spans="1:7" ht="12.75">
      <c r="A23" s="7" t="s">
        <v>4</v>
      </c>
      <c r="B23" s="11">
        <f>gamma1*(tprime+vel1*xprime/lightspeed^2)</f>
        <v>2.174544021841352E-06</v>
      </c>
      <c r="C23" s="11"/>
      <c r="D23" s="8" t="s">
        <v>8</v>
      </c>
      <c r="E23" s="37">
        <v>2.343E-06</v>
      </c>
      <c r="F23" s="8"/>
      <c r="G23" s="10"/>
    </row>
    <row r="24" spans="1:7" ht="12.75">
      <c r="A24" s="7" t="s">
        <v>9</v>
      </c>
      <c r="B24" s="8"/>
      <c r="C24" s="8"/>
      <c r="D24" s="8" t="s">
        <v>9</v>
      </c>
      <c r="E24" s="8"/>
      <c r="F24" s="8"/>
      <c r="G24" s="10"/>
    </row>
    <row r="25" spans="1:7" ht="13.5" thickBot="1">
      <c r="A25" s="15"/>
      <c r="B25" s="16">
        <f>SQRT(B20^2+B21^2+B22^2)</f>
        <v>198.45645635710676</v>
      </c>
      <c r="C25" s="17"/>
      <c r="D25" s="18"/>
      <c r="E25" s="16">
        <f>SQRT(xprime^2+yprime^2+zprime^2)</f>
        <v>328.3</v>
      </c>
      <c r="F25" s="18"/>
      <c r="G25" s="19"/>
    </row>
    <row r="26" ht="13.5" thickBot="1"/>
    <row r="27" spans="1:7" ht="12.75">
      <c r="A27" s="3" t="s">
        <v>10</v>
      </c>
      <c r="B27" s="39">
        <v>5000</v>
      </c>
      <c r="C27" s="20"/>
      <c r="D27" s="4" t="s">
        <v>12</v>
      </c>
      <c r="E27" s="21">
        <f>B27/gamma1</f>
        <v>4908.920451586072</v>
      </c>
      <c r="F27" s="4" t="s">
        <v>12</v>
      </c>
      <c r="G27" s="22">
        <f>B27/gamma2</f>
        <v>3307.1891388307386</v>
      </c>
    </row>
    <row r="28" spans="1:7" ht="13.5" thickBot="1">
      <c r="A28" s="15" t="s">
        <v>11</v>
      </c>
      <c r="B28" s="40">
        <v>1.5</v>
      </c>
      <c r="C28" s="17"/>
      <c r="D28" s="18" t="s">
        <v>13</v>
      </c>
      <c r="E28" s="16">
        <f>B28*gamma1</f>
        <v>1.5278308283803521</v>
      </c>
      <c r="F28" s="18" t="s">
        <v>13</v>
      </c>
      <c r="G28" s="23">
        <f>B28*gamma2</f>
        <v>2.267786838055363</v>
      </c>
    </row>
    <row r="29" spans="2:7" ht="12.75">
      <c r="B29" s="24"/>
      <c r="C29" s="24"/>
      <c r="E29" s="25"/>
      <c r="G29" s="25"/>
    </row>
    <row r="30" spans="2:7" ht="13.5" thickBot="1">
      <c r="B30" s="24"/>
      <c r="C30" s="24"/>
      <c r="E30" s="25"/>
      <c r="G30" s="25"/>
    </row>
    <row r="31" spans="1:7" ht="12.75">
      <c r="A31" s="27" t="s">
        <v>25</v>
      </c>
      <c r="B31" s="4"/>
      <c r="C31" s="5"/>
      <c r="D31" s="4"/>
      <c r="E31" s="4"/>
      <c r="F31" s="4"/>
      <c r="G31" s="6"/>
    </row>
    <row r="32" spans="1:7" ht="12.75">
      <c r="A32" s="7" t="s">
        <v>27</v>
      </c>
      <c r="B32" s="41">
        <v>159000000</v>
      </c>
      <c r="C32" s="9"/>
      <c r="D32" s="8" t="s">
        <v>32</v>
      </c>
      <c r="E32" s="8">
        <f>(u_sub_x-vel1)/((1-u_sub_x*vel1/lightspeed^2)*lightspeed)</f>
        <v>0.3785091720619299</v>
      </c>
      <c r="F32" s="8" t="s">
        <v>32</v>
      </c>
      <c r="G32" s="10">
        <f>(u_sub_x-vel2)/((1-u_sub_x*vel2/lightspeed^2)*lightspeed)</f>
        <v>-0.3647028196547541</v>
      </c>
    </row>
    <row r="33" spans="1:7" ht="12.75">
      <c r="A33" s="7" t="s">
        <v>28</v>
      </c>
      <c r="B33" s="41">
        <f>0*lightspeed</f>
        <v>0</v>
      </c>
      <c r="C33" s="9"/>
      <c r="D33" s="8" t="s">
        <v>33</v>
      </c>
      <c r="E33" s="8">
        <f>u_sub_y/((gamma1*(1-u_sub_x*vel1/lightspeed^2))*lightspeed)</f>
        <v>0</v>
      </c>
      <c r="F33" s="8" t="s">
        <v>33</v>
      </c>
      <c r="G33" s="10">
        <f>u_sub_y/((gamma2*(1-u_sub_x*vel2/lightspeed^2))*lightspeed)</f>
        <v>0</v>
      </c>
    </row>
    <row r="34" spans="1:7" ht="12.75">
      <c r="A34" s="7" t="s">
        <v>29</v>
      </c>
      <c r="B34" s="41">
        <f>0*lightspeed</f>
        <v>0</v>
      </c>
      <c r="C34" s="9"/>
      <c r="D34" s="8" t="s">
        <v>34</v>
      </c>
      <c r="E34" s="8">
        <f>u_sub_z/((gamma1*(1-u_sub_x*vel1/lightspeed^2))*lightspeed)</f>
        <v>0</v>
      </c>
      <c r="F34" s="8" t="s">
        <v>34</v>
      </c>
      <c r="G34" s="10">
        <f>u_sub_z/((gamma2*(1-u_sub_x*vel2/lightspeed^2))*lightspeed)</f>
        <v>0</v>
      </c>
    </row>
    <row r="35" spans="1:7" ht="12.75">
      <c r="A35" s="7"/>
      <c r="B35" s="8"/>
      <c r="C35" s="9"/>
      <c r="D35" s="8"/>
      <c r="E35" s="8"/>
      <c r="F35" s="8"/>
      <c r="G35" s="10"/>
    </row>
    <row r="36" spans="1:7" ht="13.5" thickBot="1">
      <c r="A36" s="15" t="s">
        <v>30</v>
      </c>
      <c r="B36" s="26">
        <f>SQRT(B32^2+B33^2+B34^2)</f>
        <v>159000000</v>
      </c>
      <c r="C36" s="18"/>
      <c r="D36" s="18" t="s">
        <v>31</v>
      </c>
      <c r="E36" s="18">
        <f>SQRT(E32^2+E33^2+E34^2)</f>
        <v>0.3785091720619299</v>
      </c>
      <c r="F36" s="18" t="s">
        <v>31</v>
      </c>
      <c r="G36" s="19">
        <f>SQRT(G32^2+G33^2+G34^2)</f>
        <v>0.3647028196547541</v>
      </c>
    </row>
    <row r="37" spans="2:3" ht="13.5" thickBot="1">
      <c r="B37" s="2"/>
      <c r="C37" s="1"/>
    </row>
    <row r="38" spans="1:7" ht="12.75">
      <c r="A38" s="27" t="s">
        <v>40</v>
      </c>
      <c r="B38" s="4"/>
      <c r="C38" s="5"/>
      <c r="D38" s="4"/>
      <c r="E38" s="4"/>
      <c r="F38" s="4"/>
      <c r="G38" s="6"/>
    </row>
    <row r="39" spans="1:7" ht="12.75">
      <c r="A39" s="7" t="s">
        <v>56</v>
      </c>
      <c r="B39" s="42">
        <v>510000000000000</v>
      </c>
      <c r="C39" s="9"/>
      <c r="D39" s="8" t="s">
        <v>18</v>
      </c>
      <c r="E39" s="8">
        <f>frequency*SQRT(1-ABS(D6))/SQRT(1+ABS(D6))</f>
        <v>420764610135949</v>
      </c>
      <c r="F39" s="8" t="s">
        <v>20</v>
      </c>
      <c r="G39" s="10">
        <f>frequency*SQRT(1-ABS(F6))/SQRT(1+ABS(F6))</f>
        <v>192761881234705.88</v>
      </c>
    </row>
    <row r="40" spans="3:7" ht="12.75">
      <c r="C40" s="9"/>
      <c r="D40" s="8" t="s">
        <v>19</v>
      </c>
      <c r="E40" s="8">
        <f>frequency*SQRT(1+ABS(D6))/SQRT(1-ABS(D6))</f>
        <v>618160353162690.5</v>
      </c>
      <c r="F40" s="8" t="s">
        <v>21</v>
      </c>
      <c r="G40" s="10">
        <f>frequency*SQRT(1+ABS(F6))/SQRT(1-ABS(F6))</f>
        <v>1349333168642941.2</v>
      </c>
    </row>
    <row r="41" spans="1:7" ht="12.75">
      <c r="A41" s="7"/>
      <c r="B41" s="8"/>
      <c r="C41" s="9"/>
      <c r="D41" s="8"/>
      <c r="E41" s="8"/>
      <c r="F41" s="8"/>
      <c r="G41" s="10"/>
    </row>
    <row r="42" spans="1:7" ht="13.5" thickBot="1">
      <c r="A42" s="15" t="s">
        <v>24</v>
      </c>
      <c r="B42" s="43">
        <v>90</v>
      </c>
      <c r="C42" s="26"/>
      <c r="D42" s="1" t="s">
        <v>41</v>
      </c>
      <c r="E42" s="30">
        <f>frequency*SQRT(1-D6^2)/(1-ABS(D6)*COS(RADIANS(B42)))</f>
        <v>500709886061779.25</v>
      </c>
      <c r="F42" s="18"/>
      <c r="G42" s="19"/>
    </row>
    <row r="43" spans="1:7" ht="12.75">
      <c r="A43" s="27" t="s">
        <v>39</v>
      </c>
      <c r="B43" s="32"/>
      <c r="C43" s="5"/>
      <c r="D43" s="33"/>
      <c r="E43" s="4"/>
      <c r="F43" s="4"/>
      <c r="G43" s="6"/>
    </row>
    <row r="44" spans="1:7" ht="12.75">
      <c r="A44" s="7" t="s">
        <v>54</v>
      </c>
      <c r="B44" s="44">
        <v>4.15E-07</v>
      </c>
      <c r="C44" s="9"/>
      <c r="D44" s="8" t="s">
        <v>35</v>
      </c>
      <c r="E44" s="8">
        <f>wavelength*SQRT(1+ABS(D6))/SQRT(1-ABS(D6))</f>
        <v>5.030128363970912E-07</v>
      </c>
      <c r="F44" s="8" t="s">
        <v>37</v>
      </c>
      <c r="G44" s="10">
        <f>wavelength*SQRT(1+ABS(F6))/SQRT(1-ABS(F6))</f>
        <v>1.097986794091805E-06</v>
      </c>
    </row>
    <row r="45" spans="1:7" ht="12.75">
      <c r="A45" s="7"/>
      <c r="B45" s="31"/>
      <c r="C45" s="9"/>
      <c r="D45" s="8" t="s">
        <v>36</v>
      </c>
      <c r="E45" s="8">
        <f>wavelength*SQRT(1-ABS(D6))/SQRT(1+ABS(D6))</f>
        <v>3.423868886400369E-07</v>
      </c>
      <c r="F45" s="8" t="s">
        <v>38</v>
      </c>
      <c r="G45" s="10">
        <f>wavelength*SQRT(1-ABS(F6))/SQRT(1+ABS(F6))</f>
        <v>1.568552562988293E-07</v>
      </c>
    </row>
    <row r="46" spans="1:7" ht="12.75">
      <c r="A46" s="7"/>
      <c r="B46" s="31"/>
      <c r="C46" s="9"/>
      <c r="D46" s="8"/>
      <c r="E46" s="8"/>
      <c r="F46" s="8"/>
      <c r="G46" s="10"/>
    </row>
    <row r="47" spans="1:7" ht="26.25" thickBot="1">
      <c r="A47" s="15" t="s">
        <v>55</v>
      </c>
      <c r="B47" s="47">
        <v>90</v>
      </c>
      <c r="C47" s="26"/>
      <c r="D47" s="18" t="s">
        <v>42</v>
      </c>
      <c r="E47" s="30">
        <f>wavelength*(1-ABS(D6)*COS(RADIANS(B47)))/SQRT(1-D6^2)</f>
        <v>4.2269986251856413E-07</v>
      </c>
      <c r="F47" s="18"/>
      <c r="G47" s="19"/>
    </row>
    <row r="48" spans="1:7" ht="13.5" thickBot="1">
      <c r="A48" s="8"/>
      <c r="B48" s="31"/>
      <c r="C48" s="9"/>
      <c r="D48" s="8"/>
      <c r="E48" s="8"/>
      <c r="F48" s="8"/>
      <c r="G48" s="8"/>
    </row>
    <row r="49" spans="1:2" ht="12.75">
      <c r="A49" s="3" t="s">
        <v>14</v>
      </c>
      <c r="B49" s="28" t="s">
        <v>15</v>
      </c>
    </row>
    <row r="50" spans="1:2" ht="13.5" thickBot="1">
      <c r="A50" s="45">
        <v>1.15</v>
      </c>
      <c r="B50" s="19">
        <f>SQRT(1-1/(A50^2))</f>
        <v>0.4938181170261106</v>
      </c>
    </row>
    <row r="51" ht="13.5" thickBot="1"/>
    <row r="52" spans="1:5" ht="12.75">
      <c r="A52" s="3" t="s">
        <v>43</v>
      </c>
      <c r="B52" s="46">
        <v>0.0099</v>
      </c>
      <c r="C52" s="5"/>
      <c r="D52" s="4" t="s">
        <v>45</v>
      </c>
      <c r="E52" s="34">
        <f>B52*lightspeed^2</f>
        <v>889767626949449.5</v>
      </c>
    </row>
    <row r="53" spans="1:5" ht="12.75">
      <c r="A53" s="7" t="s">
        <v>44</v>
      </c>
      <c r="B53" s="38">
        <v>938</v>
      </c>
      <c r="C53" s="9"/>
      <c r="D53" s="8" t="s">
        <v>46</v>
      </c>
      <c r="E53" s="35">
        <f>E52/(0.00000000000016)</f>
        <v>5.56104766843406E+27</v>
      </c>
    </row>
    <row r="54" spans="1:5" ht="12.75">
      <c r="A54" s="7"/>
      <c r="B54" s="8"/>
      <c r="C54" s="9"/>
      <c r="D54" s="8" t="s">
        <v>47</v>
      </c>
      <c r="E54" s="35">
        <f>(gamma1-1)*E52</f>
        <v>16508646749348.861</v>
      </c>
    </row>
    <row r="55" spans="1:5" ht="12.75">
      <c r="A55" s="7"/>
      <c r="B55" s="8"/>
      <c r="C55" s="9"/>
      <c r="D55" s="8" t="s">
        <v>48</v>
      </c>
      <c r="E55" s="35">
        <f>(gamma1-1)*E53</f>
        <v>1.0317904218343037E+26</v>
      </c>
    </row>
    <row r="56" spans="1:5" ht="12.75">
      <c r="A56" s="7"/>
      <c r="B56" s="8"/>
      <c r="C56" s="9"/>
      <c r="D56" s="8" t="s">
        <v>51</v>
      </c>
      <c r="E56" s="35">
        <f>gamma1*E52</f>
        <v>906276273698798.4</v>
      </c>
    </row>
    <row r="57" spans="1:5" ht="12.75">
      <c r="A57" s="7"/>
      <c r="B57" s="8"/>
      <c r="C57" s="9"/>
      <c r="D57" s="8" t="s">
        <v>52</v>
      </c>
      <c r="E57" s="35">
        <f>gamma1*E53</f>
        <v>5.66422671061749E+27</v>
      </c>
    </row>
    <row r="58" spans="1:5" ht="12.75">
      <c r="A58" s="7"/>
      <c r="B58" s="8"/>
      <c r="C58" s="9"/>
      <c r="D58" s="8" t="s">
        <v>49</v>
      </c>
      <c r="E58" s="35">
        <f>gamma1*B52*vel1</f>
        <v>574372.3279481957</v>
      </c>
    </row>
    <row r="59" spans="1:5" ht="13.5" thickBot="1">
      <c r="A59" s="15"/>
      <c r="B59" s="18"/>
      <c r="C59" s="26"/>
      <c r="D59" s="18" t="s">
        <v>50</v>
      </c>
      <c r="E59" s="49">
        <f>gamma1*D6*E53</f>
        <v>1.0762030750173231E+27</v>
      </c>
    </row>
  </sheetData>
  <sheetProtection sheet="1" objects="1" scenarios="1"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Jody E. Horn</cp:lastModifiedBy>
  <dcterms:created xsi:type="dcterms:W3CDTF">2003-06-09T17:20:15Z</dcterms:created>
  <dcterms:modified xsi:type="dcterms:W3CDTF">2012-09-13T17:01:16Z</dcterms:modified>
  <cp:category/>
  <cp:version/>
  <cp:contentType/>
  <cp:contentStatus/>
</cp:coreProperties>
</file>